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esta matriz contiene los datos basicos de los estudiantes.">'Datos Estudiantes'!$1:$1048576</definedName>
    <definedName name="planillanotas">'Planilla Notas'!$1:$1048576</definedName>
  </definedNames>
  <calcPr calcId="145621"/>
</workbook>
</file>

<file path=xl/calcChain.xml><?xml version="1.0" encoding="utf-8"?>
<calcChain xmlns="http://schemas.openxmlformats.org/spreadsheetml/2006/main">
  <c r="D7" i="5" l="1"/>
  <c r="X37" i="3"/>
  <c r="X36" i="3"/>
  <c r="X35" i="3"/>
  <c r="W14" i="3"/>
  <c r="D13" i="5"/>
  <c r="D12" i="5"/>
  <c r="D11" i="5"/>
  <c r="D10" i="5"/>
  <c r="D9" i="5"/>
  <c r="U33" i="3" l="1"/>
  <c r="V33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14" i="3"/>
  <c r="V14" i="3" s="1"/>
  <c r="B37" i="3"/>
  <c r="B38" i="3"/>
  <c r="B34" i="3"/>
  <c r="B35" i="3"/>
  <c r="B36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S15" i="3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14" i="3"/>
  <c r="R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O14" i="3"/>
  <c r="P14" i="3" s="1"/>
  <c r="M14" i="3"/>
  <c r="N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J14" i="3"/>
  <c r="I14" i="3"/>
  <c r="H14" i="3"/>
  <c r="G14" i="3"/>
  <c r="F14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K15" i="3" s="1"/>
  <c r="C16" i="3"/>
  <c r="K16" i="3" s="1"/>
  <c r="L16" i="3" s="1"/>
  <c r="W16" i="3" s="1"/>
  <c r="X16" i="3" s="1"/>
  <c r="C17" i="3"/>
  <c r="K17" i="3" s="1"/>
  <c r="L17" i="3" s="1"/>
  <c r="W17" i="3" s="1"/>
  <c r="X17" i="3" s="1"/>
  <c r="C18" i="3"/>
  <c r="K18" i="3" s="1"/>
  <c r="L18" i="3" s="1"/>
  <c r="W18" i="3" s="1"/>
  <c r="X18" i="3" s="1"/>
  <c r="C19" i="3"/>
  <c r="K19" i="3" s="1"/>
  <c r="L19" i="3" s="1"/>
  <c r="W19" i="3" s="1"/>
  <c r="X19" i="3" s="1"/>
  <c r="C20" i="3"/>
  <c r="K20" i="3" s="1"/>
  <c r="L20" i="3" s="1"/>
  <c r="W20" i="3" s="1"/>
  <c r="X20" i="3" s="1"/>
  <c r="C21" i="3"/>
  <c r="K21" i="3" s="1"/>
  <c r="L21" i="3" s="1"/>
  <c r="W21" i="3" s="1"/>
  <c r="X21" i="3" s="1"/>
  <c r="C22" i="3"/>
  <c r="K22" i="3" s="1"/>
  <c r="L22" i="3" s="1"/>
  <c r="W22" i="3" s="1"/>
  <c r="X22" i="3" s="1"/>
  <c r="C23" i="3"/>
  <c r="K23" i="3" s="1"/>
  <c r="L23" i="3" s="1"/>
  <c r="W23" i="3" s="1"/>
  <c r="X23" i="3" s="1"/>
  <c r="C24" i="3"/>
  <c r="K24" i="3" s="1"/>
  <c r="L24" i="3" s="1"/>
  <c r="W24" i="3" s="1"/>
  <c r="X24" i="3" s="1"/>
  <c r="C25" i="3"/>
  <c r="K25" i="3" s="1"/>
  <c r="L25" i="3" s="1"/>
  <c r="W25" i="3" s="1"/>
  <c r="X25" i="3" s="1"/>
  <c r="C26" i="3"/>
  <c r="K26" i="3" s="1"/>
  <c r="L26" i="3" s="1"/>
  <c r="W26" i="3" s="1"/>
  <c r="X26" i="3" s="1"/>
  <c r="C27" i="3"/>
  <c r="K27" i="3" s="1"/>
  <c r="L27" i="3" s="1"/>
  <c r="W27" i="3" s="1"/>
  <c r="X27" i="3" s="1"/>
  <c r="C28" i="3"/>
  <c r="K28" i="3" s="1"/>
  <c r="L28" i="3" s="1"/>
  <c r="W28" i="3" s="1"/>
  <c r="X28" i="3" s="1"/>
  <c r="C29" i="3"/>
  <c r="K29" i="3" s="1"/>
  <c r="L29" i="3" s="1"/>
  <c r="W29" i="3" s="1"/>
  <c r="X29" i="3" s="1"/>
  <c r="C30" i="3"/>
  <c r="K30" i="3" s="1"/>
  <c r="L30" i="3" s="1"/>
  <c r="W30" i="3" s="1"/>
  <c r="X30" i="3" s="1"/>
  <c r="C31" i="3"/>
  <c r="K31" i="3" s="1"/>
  <c r="L31" i="3" s="1"/>
  <c r="W31" i="3" s="1"/>
  <c r="X31" i="3" s="1"/>
  <c r="C32" i="3"/>
  <c r="K32" i="3" s="1"/>
  <c r="L32" i="3" s="1"/>
  <c r="W32" i="3" s="1"/>
  <c r="X32" i="3" s="1"/>
  <c r="C33" i="3"/>
  <c r="K33" i="3" s="1"/>
  <c r="L33" i="3" s="1"/>
  <c r="W33" i="3" s="1"/>
  <c r="X33" i="3" s="1"/>
  <c r="C14" i="3"/>
  <c r="K14" i="3" s="1"/>
  <c r="L14" i="3" s="1"/>
  <c r="X14" i="3" s="1"/>
  <c r="D8" i="5" l="1"/>
  <c r="L15" i="3"/>
  <c r="T15" i="3"/>
  <c r="W15" i="3" l="1"/>
  <c r="X15" i="3" s="1"/>
</calcChain>
</file>

<file path=xl/sharedStrings.xml><?xml version="1.0" encoding="utf-8"?>
<sst xmlns="http://schemas.openxmlformats.org/spreadsheetml/2006/main" count="62" uniqueCount="48">
  <si>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</si>
  <si>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</si>
  <si>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</si>
  <si>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</si>
  <si>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</si>
  <si>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</si>
  <si>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</si>
  <si>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</si>
  <si>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</si>
  <si>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</si>
  <si>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</si>
  <si>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</si>
  <si>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</si>
  <si>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</si>
  <si>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</si>
  <si>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</si>
  <si>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</si>
  <si>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</si>
  <si>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</si>
  <si>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</si>
  <si>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</si>
  <si>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</si>
  <si>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</si>
  <si>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</si>
  <si>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</si>
  <si>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</si>
  <si>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</si>
  <si>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</si>
  <si>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</si>
  <si>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</si>
  <si>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</si>
  <si>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</si>
  <si>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</si>
  <si>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</si>
  <si>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</si>
  <si>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</si>
  <si>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</si>
  <si>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</si>
  <si>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</si>
  <si>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</si>
  <si>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</si>
  <si>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</si>
  <si>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</si>
  <si>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</si>
  <si>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</si>
  <si>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</si>
  <si>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II parcial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</si>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</sst>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352426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T34"/>
  <sheetViews>
    <sheetView topLeftCell="A4" workbookViewId="0">
      <selection activeCell="T10" sqref="T10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20" ht="16.5" thickBot="1" x14ac:dyDescent="0.3"/>
    <row r="9" spans="1:20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20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T10" s="1" t="s">
        <v>47</v>
      </c>
    </row>
    <row r="11" spans="1:20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20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20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20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20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20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9"/>
  <sheetViews>
    <sheetView tabSelected="1" workbookViewId="0">
      <selection activeCell="X14" sqref="X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8" style="1" customWidth="1"/>
    <col min="12" max="12" width="9.4257812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7.5703125" style="1" customWidth="1"/>
    <col min="23" max="23" width="10.57031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8" si="0">IF(ISERROR(VLOOKUP(A14,datosestudiantes,2,FALSE)),"no existe",VLOOKUP(A14,datosestudiantes,2,FALSE))</f>
        <v>ALEJANDRO SEPULVEDA</v>
      </c>
      <c r="C14" s="11">
        <f t="shared" ref="C14:C33" si="1">VLOOKUP(A14,datosestudiantes,3,FALSE)</f>
        <v>4.3</v>
      </c>
      <c r="D14" s="11">
        <f t="shared" ref="D14:D33" si="2">VLOOKUP(A14,datosestudiantes,4,FALSE)</f>
        <v>1.2</v>
      </c>
      <c r="E14" s="11">
        <f t="shared" ref="E14:E33" si="3">VLOOKUP(A14,datosestudiantes,5,FALSE)</f>
        <v>2.9</v>
      </c>
      <c r="F14" s="11">
        <f t="shared" ref="F14:F33" si="4">VLOOKUP(A14,datosestudiantes,6,FALSE)</f>
        <v>4.5</v>
      </c>
      <c r="G14" s="11">
        <f t="shared" ref="G14:G33" si="5">VLOOKUP(A14,datosestudiantes,7,FALSE)</f>
        <v>4.8</v>
      </c>
      <c r="H14" s="11">
        <f t="shared" ref="H14:H33" si="6">VLOOKUP(A14,datosestudiantes,8,FALSE)</f>
        <v>3.9</v>
      </c>
      <c r="I14" s="13">
        <f t="shared" ref="I14:I33" si="7">VLOOKUP(A14,datosestudiantes,9,FALSE)</f>
        <v>4.2</v>
      </c>
      <c r="J14" s="13">
        <f t="shared" ref="J14:J33" si="8">VLOOKUP(A14,datosestudiantes,10,FALSE)</f>
        <v>4</v>
      </c>
      <c r="K14" s="13">
        <f>AVERAGE(C14:J14)</f>
        <v>3.7249999999999996</v>
      </c>
      <c r="L14" s="13">
        <f>K14*$L$13</f>
        <v>1.1174999999999999</v>
      </c>
      <c r="M14" s="11">
        <f t="shared" ref="M14:M33" si="9">VLOOKUP(A14,datosestudiantes,11,)</f>
        <v>3.8</v>
      </c>
      <c r="N14" s="12">
        <f>M14*$N$13</f>
        <v>0.76</v>
      </c>
      <c r="O14" s="11">
        <f t="shared" ref="O14:O33" si="10">VLOOKUP(A14,datosestudiantes,12,FALSE)</f>
        <v>4.3</v>
      </c>
      <c r="P14" s="12">
        <f>O14*$P$13</f>
        <v>0.86</v>
      </c>
      <c r="Q14" s="13">
        <f t="shared" ref="Q14:Q33" si="11">VLOOKUP(A14,datosestudiantes,13,FALSE)</f>
        <v>3.4</v>
      </c>
      <c r="R14" s="12">
        <f>Q14*$R$13</f>
        <v>0.34</v>
      </c>
      <c r="S14" s="13">
        <f t="shared" ref="S14:S33" si="12">VLOOKUP(A14,datosestudiantes,14,FALSE)</f>
        <v>2.9</v>
      </c>
      <c r="T14" s="12">
        <f>S14*$T$13</f>
        <v>0.28999999999999998</v>
      </c>
      <c r="U14" s="11">
        <f t="shared" ref="U14:U33" si="13">VLOOKUP(A14,datosestudiantes,15,FALSE)</f>
        <v>3.5</v>
      </c>
      <c r="V14" s="12">
        <f>U14*$V$13</f>
        <v>0.35000000000000003</v>
      </c>
      <c r="W14" s="12">
        <f t="shared" ref="W14:W33" si="14">L14+P14+R14+T14+V14</f>
        <v>2.9575</v>
      </c>
      <c r="X14" s="21" t="str">
        <f>IF(W14&gt;3,"proximo nivel",IF(W14&gt;=2.5,"habilita","repite nivel"))</f>
        <v>habilita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3">
        <f t="shared" si="7"/>
        <v>4.8</v>
      </c>
      <c r="J15" s="13">
        <f t="shared" si="8"/>
        <v>5</v>
      </c>
      <c r="K15" s="13">
        <f t="shared" ref="K15:K33" si="15">AVERAGE(C15:J15)</f>
        <v>3.6</v>
      </c>
      <c r="L15" s="13">
        <f t="shared" ref="L15:L33" si="16">K15*$L$13</f>
        <v>1.08</v>
      </c>
      <c r="M15" s="11">
        <f t="shared" si="9"/>
        <v>4.5999999999999996</v>
      </c>
      <c r="N15" s="12">
        <f t="shared" ref="N15:N33" si="17">M15*$N$13</f>
        <v>0.91999999999999993</v>
      </c>
      <c r="O15" s="11">
        <f t="shared" si="10"/>
        <v>3.2</v>
      </c>
      <c r="P15" s="12">
        <f t="shared" ref="P15:P33" si="18">O15*$P$13</f>
        <v>0.64000000000000012</v>
      </c>
      <c r="Q15" s="13">
        <f t="shared" si="11"/>
        <v>2.5</v>
      </c>
      <c r="R15" s="12">
        <f t="shared" ref="R15:R33" si="19">Q15*$R$13</f>
        <v>0.25</v>
      </c>
      <c r="S15" s="13">
        <f t="shared" si="12"/>
        <v>4.2</v>
      </c>
      <c r="T15" s="12">
        <f t="shared" ref="T15:T33" si="20">S15*$T$13</f>
        <v>0.42000000000000004</v>
      </c>
      <c r="U15" s="11">
        <f t="shared" si="13"/>
        <v>4</v>
      </c>
      <c r="V15" s="12">
        <f t="shared" ref="V15:V33" si="21">U15*$V$13</f>
        <v>0.4</v>
      </c>
      <c r="W15" s="12">
        <f t="shared" si="14"/>
        <v>2.79</v>
      </c>
      <c r="X15" s="21" t="str">
        <f t="shared" ref="X15:X33" si="22">IF(W15&gt;3,"proximo nivel",IF(W15&gt;=2.5,"habilita","repite nivel"))</f>
        <v>habilita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3">
        <f t="shared" si="7"/>
        <v>5</v>
      </c>
      <c r="J16" s="13">
        <f t="shared" si="8"/>
        <v>4.8</v>
      </c>
      <c r="K16" s="13">
        <f t="shared" si="15"/>
        <v>4.5374999999999996</v>
      </c>
      <c r="L16" s="13">
        <f t="shared" si="16"/>
        <v>1.3612499999999998</v>
      </c>
      <c r="M16" s="11">
        <f t="shared" si="9"/>
        <v>4.5</v>
      </c>
      <c r="N16" s="12">
        <f t="shared" si="17"/>
        <v>0.9</v>
      </c>
      <c r="O16" s="11">
        <f t="shared" si="10"/>
        <v>4.5999999999999996</v>
      </c>
      <c r="P16" s="12">
        <f t="shared" si="18"/>
        <v>0.91999999999999993</v>
      </c>
      <c r="Q16" s="13">
        <f t="shared" si="11"/>
        <v>3.8</v>
      </c>
      <c r="R16" s="12">
        <f t="shared" si="19"/>
        <v>0.38</v>
      </c>
      <c r="S16" s="13">
        <f t="shared" si="12"/>
        <v>4.5</v>
      </c>
      <c r="T16" s="12">
        <f t="shared" si="20"/>
        <v>0.45</v>
      </c>
      <c r="U16" s="11">
        <f t="shared" si="13"/>
        <v>4</v>
      </c>
      <c r="V16" s="12">
        <f t="shared" si="21"/>
        <v>0.4</v>
      </c>
      <c r="W16" s="12">
        <f t="shared" si="14"/>
        <v>3.51125</v>
      </c>
      <c r="X16" s="21" t="str">
        <f t="shared" si="22"/>
        <v>proximo nivel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3">
        <f t="shared" si="7"/>
        <v>3.5</v>
      </c>
      <c r="J17" s="13">
        <f t="shared" si="8"/>
        <v>4.5</v>
      </c>
      <c r="K17" s="13">
        <f t="shared" si="15"/>
        <v>3.9624999999999999</v>
      </c>
      <c r="L17" s="13">
        <f t="shared" si="16"/>
        <v>1.18875</v>
      </c>
      <c r="M17" s="11">
        <f t="shared" si="9"/>
        <v>2.9</v>
      </c>
      <c r="N17" s="12">
        <f t="shared" si="17"/>
        <v>0.57999999999999996</v>
      </c>
      <c r="O17" s="11">
        <f t="shared" si="10"/>
        <v>3</v>
      </c>
      <c r="P17" s="12">
        <f t="shared" si="18"/>
        <v>0.60000000000000009</v>
      </c>
      <c r="Q17" s="13">
        <f t="shared" si="11"/>
        <v>4.5</v>
      </c>
      <c r="R17" s="12">
        <f t="shared" si="19"/>
        <v>0.45</v>
      </c>
      <c r="S17" s="13">
        <f t="shared" si="12"/>
        <v>1</v>
      </c>
      <c r="T17" s="12">
        <f t="shared" si="20"/>
        <v>0.1</v>
      </c>
      <c r="U17" s="11">
        <f t="shared" si="13"/>
        <v>3.5</v>
      </c>
      <c r="V17" s="12">
        <f t="shared" si="21"/>
        <v>0.35000000000000003</v>
      </c>
      <c r="W17" s="12">
        <f t="shared" si="14"/>
        <v>2.6887500000000002</v>
      </c>
      <c r="X17" s="21" t="str">
        <f t="shared" si="22"/>
        <v>habilita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3">
        <f t="shared" si="7"/>
        <v>2.2999999999999998</v>
      </c>
      <c r="J18" s="13">
        <f t="shared" si="8"/>
        <v>5</v>
      </c>
      <c r="K18" s="13">
        <f t="shared" si="15"/>
        <v>3.7875000000000001</v>
      </c>
      <c r="L18" s="13">
        <f t="shared" si="16"/>
        <v>1.13625</v>
      </c>
      <c r="M18" s="11">
        <f t="shared" si="9"/>
        <v>3.2</v>
      </c>
      <c r="N18" s="12">
        <f t="shared" si="17"/>
        <v>0.64000000000000012</v>
      </c>
      <c r="O18" s="11">
        <f t="shared" si="10"/>
        <v>5</v>
      </c>
      <c r="P18" s="12">
        <f t="shared" si="18"/>
        <v>1</v>
      </c>
      <c r="Q18" s="13">
        <f t="shared" si="11"/>
        <v>4.5</v>
      </c>
      <c r="R18" s="12">
        <f t="shared" si="19"/>
        <v>0.45</v>
      </c>
      <c r="S18" s="13">
        <f t="shared" si="12"/>
        <v>5</v>
      </c>
      <c r="T18" s="12">
        <f t="shared" si="20"/>
        <v>0.5</v>
      </c>
      <c r="U18" s="11">
        <f t="shared" si="13"/>
        <v>3</v>
      </c>
      <c r="V18" s="12">
        <f t="shared" si="21"/>
        <v>0.30000000000000004</v>
      </c>
      <c r="W18" s="12">
        <f t="shared" si="14"/>
        <v>3.3862500000000004</v>
      </c>
      <c r="X18" s="21" t="str">
        <f t="shared" si="22"/>
        <v>proximo nivel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3">
        <f t="shared" si="7"/>
        <v>2.9</v>
      </c>
      <c r="J19" s="13">
        <f t="shared" si="8"/>
        <v>1</v>
      </c>
      <c r="K19" s="13">
        <f t="shared" si="15"/>
        <v>3.375</v>
      </c>
      <c r="L19" s="13">
        <f t="shared" si="16"/>
        <v>1.0125</v>
      </c>
      <c r="M19" s="11">
        <f t="shared" si="9"/>
        <v>4.9000000000000004</v>
      </c>
      <c r="N19" s="12">
        <f t="shared" si="17"/>
        <v>0.98000000000000009</v>
      </c>
      <c r="O19" s="11">
        <f t="shared" si="10"/>
        <v>4.3</v>
      </c>
      <c r="P19" s="12">
        <f t="shared" si="18"/>
        <v>0.86</v>
      </c>
      <c r="Q19" s="13">
        <f t="shared" si="11"/>
        <v>4.5</v>
      </c>
      <c r="R19" s="12">
        <f t="shared" si="19"/>
        <v>0.45</v>
      </c>
      <c r="S19" s="13">
        <f t="shared" si="12"/>
        <v>5</v>
      </c>
      <c r="T19" s="12">
        <f t="shared" si="20"/>
        <v>0.5</v>
      </c>
      <c r="U19" s="11">
        <f t="shared" si="13"/>
        <v>3.5</v>
      </c>
      <c r="V19" s="12">
        <f t="shared" si="21"/>
        <v>0.35000000000000003</v>
      </c>
      <c r="W19" s="12">
        <f t="shared" si="14"/>
        <v>3.1725000000000003</v>
      </c>
      <c r="X19" s="21" t="str">
        <f t="shared" si="22"/>
        <v>proximo nivel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3">
        <f t="shared" si="7"/>
        <v>4.5999999999999996</v>
      </c>
      <c r="J20" s="13">
        <f t="shared" si="8"/>
        <v>4.5</v>
      </c>
      <c r="K20" s="13">
        <f t="shared" si="15"/>
        <v>4.375</v>
      </c>
      <c r="L20" s="13">
        <f t="shared" si="16"/>
        <v>1.3125</v>
      </c>
      <c r="M20" s="11">
        <f t="shared" si="9"/>
        <v>2</v>
      </c>
      <c r="N20" s="12">
        <f t="shared" si="17"/>
        <v>0.4</v>
      </c>
      <c r="O20" s="11">
        <f t="shared" si="10"/>
        <v>5</v>
      </c>
      <c r="P20" s="12">
        <f t="shared" si="18"/>
        <v>1</v>
      </c>
      <c r="Q20" s="13">
        <f t="shared" si="11"/>
        <v>3.9</v>
      </c>
      <c r="R20" s="12">
        <f t="shared" si="19"/>
        <v>0.39</v>
      </c>
      <c r="S20" s="13">
        <f t="shared" si="12"/>
        <v>2</v>
      </c>
      <c r="T20" s="12">
        <f t="shared" si="20"/>
        <v>0.2</v>
      </c>
      <c r="U20" s="11">
        <f t="shared" si="13"/>
        <v>4.5</v>
      </c>
      <c r="V20" s="12">
        <f t="shared" si="21"/>
        <v>0.45</v>
      </c>
      <c r="W20" s="12">
        <f t="shared" si="14"/>
        <v>3.3525000000000005</v>
      </c>
      <c r="X20" s="21" t="str">
        <f t="shared" si="22"/>
        <v>proximo nivel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3">
        <f t="shared" si="7"/>
        <v>1</v>
      </c>
      <c r="J21" s="13">
        <f t="shared" si="8"/>
        <v>1.8</v>
      </c>
      <c r="K21" s="13">
        <f t="shared" si="15"/>
        <v>1.7875000000000001</v>
      </c>
      <c r="L21" s="13">
        <f t="shared" si="16"/>
        <v>0.53625</v>
      </c>
      <c r="M21" s="11">
        <f t="shared" si="9"/>
        <v>3</v>
      </c>
      <c r="N21" s="12">
        <f t="shared" si="17"/>
        <v>0.60000000000000009</v>
      </c>
      <c r="O21" s="11">
        <f t="shared" si="10"/>
        <v>3.9</v>
      </c>
      <c r="P21" s="12">
        <f t="shared" si="18"/>
        <v>0.78</v>
      </c>
      <c r="Q21" s="13">
        <f t="shared" si="11"/>
        <v>3</v>
      </c>
      <c r="R21" s="12">
        <f t="shared" si="19"/>
        <v>0.30000000000000004</v>
      </c>
      <c r="S21" s="13">
        <f t="shared" si="12"/>
        <v>3.5</v>
      </c>
      <c r="T21" s="12">
        <f t="shared" si="20"/>
        <v>0.35000000000000003</v>
      </c>
      <c r="U21" s="11">
        <f t="shared" si="13"/>
        <v>4.2</v>
      </c>
      <c r="V21" s="12">
        <f t="shared" si="21"/>
        <v>0.42000000000000004</v>
      </c>
      <c r="W21" s="12">
        <f t="shared" si="14"/>
        <v>2.3862500000000004</v>
      </c>
      <c r="X21" s="34" t="str">
        <f t="shared" si="22"/>
        <v>repite nivel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3">
        <f t="shared" si="7"/>
        <v>3.2</v>
      </c>
      <c r="J22" s="13">
        <f t="shared" si="8"/>
        <v>2.5</v>
      </c>
      <c r="K22" s="13">
        <f t="shared" si="15"/>
        <v>2.9750000000000001</v>
      </c>
      <c r="L22" s="13">
        <f t="shared" si="16"/>
        <v>0.89249999999999996</v>
      </c>
      <c r="M22" s="11">
        <f t="shared" si="9"/>
        <v>2.5</v>
      </c>
      <c r="N22" s="12">
        <f t="shared" si="17"/>
        <v>0.5</v>
      </c>
      <c r="O22" s="11">
        <f t="shared" si="10"/>
        <v>1.3</v>
      </c>
      <c r="P22" s="12">
        <f t="shared" si="18"/>
        <v>0.26</v>
      </c>
      <c r="Q22" s="13">
        <f t="shared" si="11"/>
        <v>3.1</v>
      </c>
      <c r="R22" s="12">
        <f t="shared" si="19"/>
        <v>0.31000000000000005</v>
      </c>
      <c r="S22" s="13">
        <f t="shared" si="12"/>
        <v>2.2999999999999998</v>
      </c>
      <c r="T22" s="12">
        <f t="shared" si="20"/>
        <v>0.22999999999999998</v>
      </c>
      <c r="U22" s="11">
        <f t="shared" si="13"/>
        <v>2.2000000000000002</v>
      </c>
      <c r="V22" s="12">
        <f t="shared" si="21"/>
        <v>0.22000000000000003</v>
      </c>
      <c r="W22" s="12">
        <f t="shared" si="14"/>
        <v>1.9124999999999999</v>
      </c>
      <c r="X22" s="34" t="str">
        <f t="shared" si="22"/>
        <v>repite nivel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3">
        <f t="shared" si="7"/>
        <v>5</v>
      </c>
      <c r="J23" s="13">
        <f t="shared" si="8"/>
        <v>4.8</v>
      </c>
      <c r="K23" s="13">
        <f t="shared" si="15"/>
        <v>4.375</v>
      </c>
      <c r="L23" s="13">
        <f t="shared" si="16"/>
        <v>1.3125</v>
      </c>
      <c r="M23" s="11">
        <f t="shared" si="9"/>
        <v>3.8</v>
      </c>
      <c r="N23" s="12">
        <f t="shared" si="17"/>
        <v>0.76</v>
      </c>
      <c r="O23" s="11">
        <f t="shared" si="10"/>
        <v>5</v>
      </c>
      <c r="P23" s="12">
        <f t="shared" si="18"/>
        <v>1</v>
      </c>
      <c r="Q23" s="13">
        <f t="shared" si="11"/>
        <v>5</v>
      </c>
      <c r="R23" s="12">
        <f t="shared" si="19"/>
        <v>0.5</v>
      </c>
      <c r="S23" s="13">
        <f t="shared" si="12"/>
        <v>4.8</v>
      </c>
      <c r="T23" s="12">
        <f t="shared" si="20"/>
        <v>0.48</v>
      </c>
      <c r="U23" s="11">
        <f t="shared" si="13"/>
        <v>4.5</v>
      </c>
      <c r="V23" s="12">
        <f t="shared" si="21"/>
        <v>0.45</v>
      </c>
      <c r="W23" s="12">
        <f t="shared" si="14"/>
        <v>3.7425000000000002</v>
      </c>
      <c r="X23" s="21" t="str">
        <f t="shared" si="22"/>
        <v>proximo nivel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3">
        <f t="shared" si="7"/>
        <v>4.8</v>
      </c>
      <c r="J24" s="13">
        <f t="shared" si="8"/>
        <v>4.5999999999999996</v>
      </c>
      <c r="K24" s="13">
        <f t="shared" si="15"/>
        <v>4.0125000000000002</v>
      </c>
      <c r="L24" s="13">
        <f t="shared" si="16"/>
        <v>1.2037500000000001</v>
      </c>
      <c r="M24" s="11">
        <f t="shared" si="9"/>
        <v>4.5</v>
      </c>
      <c r="N24" s="12">
        <f t="shared" si="17"/>
        <v>0.9</v>
      </c>
      <c r="O24" s="11">
        <f t="shared" si="10"/>
        <v>5</v>
      </c>
      <c r="P24" s="12">
        <f t="shared" si="18"/>
        <v>1</v>
      </c>
      <c r="Q24" s="13">
        <f t="shared" si="11"/>
        <v>4.3</v>
      </c>
      <c r="R24" s="12">
        <f t="shared" si="19"/>
        <v>0.43</v>
      </c>
      <c r="S24" s="13">
        <f t="shared" si="12"/>
        <v>4.5999999999999996</v>
      </c>
      <c r="T24" s="12">
        <f t="shared" si="20"/>
        <v>0.45999999999999996</v>
      </c>
      <c r="U24" s="11">
        <f t="shared" si="13"/>
        <v>3</v>
      </c>
      <c r="V24" s="12">
        <f t="shared" si="21"/>
        <v>0.30000000000000004</v>
      </c>
      <c r="W24" s="12">
        <f t="shared" si="14"/>
        <v>3.3937500000000007</v>
      </c>
      <c r="X24" s="21" t="str">
        <f t="shared" si="22"/>
        <v>proximo nivel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3">
        <f t="shared" si="7"/>
        <v>3.8</v>
      </c>
      <c r="J25" s="13">
        <f t="shared" si="8"/>
        <v>2.2000000000000002</v>
      </c>
      <c r="K25" s="13">
        <f t="shared" si="15"/>
        <v>3.55</v>
      </c>
      <c r="L25" s="13">
        <f t="shared" si="16"/>
        <v>1.0649999999999999</v>
      </c>
      <c r="M25" s="11">
        <f t="shared" si="9"/>
        <v>4.5</v>
      </c>
      <c r="N25" s="12">
        <f t="shared" si="17"/>
        <v>0.9</v>
      </c>
      <c r="O25" s="11">
        <f t="shared" si="10"/>
        <v>4</v>
      </c>
      <c r="P25" s="12">
        <f t="shared" si="18"/>
        <v>0.8</v>
      </c>
      <c r="Q25" s="13">
        <f t="shared" si="11"/>
        <v>3.5</v>
      </c>
      <c r="R25" s="12">
        <f t="shared" si="19"/>
        <v>0.35000000000000003</v>
      </c>
      <c r="S25" s="13">
        <f t="shared" si="12"/>
        <v>4.8</v>
      </c>
      <c r="T25" s="12">
        <f t="shared" si="20"/>
        <v>0.48</v>
      </c>
      <c r="U25" s="11">
        <f t="shared" si="13"/>
        <v>4.3</v>
      </c>
      <c r="V25" s="12">
        <f t="shared" si="21"/>
        <v>0.43</v>
      </c>
      <c r="W25" s="12">
        <f t="shared" si="14"/>
        <v>3.125</v>
      </c>
      <c r="X25" s="21" t="str">
        <f t="shared" si="22"/>
        <v>proximo nivel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3">
        <f t="shared" si="7"/>
        <v>4.2</v>
      </c>
      <c r="J26" s="13">
        <f t="shared" si="8"/>
        <v>4</v>
      </c>
      <c r="K26" s="13">
        <f t="shared" si="15"/>
        <v>4.3624999999999998</v>
      </c>
      <c r="L26" s="13">
        <f t="shared" si="16"/>
        <v>1.3087499999999999</v>
      </c>
      <c r="M26" s="11">
        <f t="shared" si="9"/>
        <v>4.5</v>
      </c>
      <c r="N26" s="12">
        <f t="shared" si="17"/>
        <v>0.9</v>
      </c>
      <c r="O26" s="11">
        <f t="shared" si="10"/>
        <v>4</v>
      </c>
      <c r="P26" s="12">
        <f t="shared" si="18"/>
        <v>0.8</v>
      </c>
      <c r="Q26" s="13">
        <f t="shared" si="11"/>
        <v>4.0999999999999996</v>
      </c>
      <c r="R26" s="12">
        <f t="shared" si="19"/>
        <v>0.41</v>
      </c>
      <c r="S26" s="13">
        <f t="shared" si="12"/>
        <v>3.1</v>
      </c>
      <c r="T26" s="12">
        <f t="shared" si="20"/>
        <v>0.31000000000000005</v>
      </c>
      <c r="U26" s="11">
        <f t="shared" si="13"/>
        <v>4.5</v>
      </c>
      <c r="V26" s="12">
        <f t="shared" si="21"/>
        <v>0.45</v>
      </c>
      <c r="W26" s="12">
        <f t="shared" si="14"/>
        <v>3.2787500000000001</v>
      </c>
      <c r="X26" s="21" t="str">
        <f t="shared" si="22"/>
        <v>proximo nivel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3">
        <f t="shared" si="7"/>
        <v>4.8</v>
      </c>
      <c r="J27" s="13">
        <f t="shared" si="8"/>
        <v>5</v>
      </c>
      <c r="K27" s="13">
        <f t="shared" si="15"/>
        <v>4.5</v>
      </c>
      <c r="L27" s="13">
        <f t="shared" si="16"/>
        <v>1.3499999999999999</v>
      </c>
      <c r="M27" s="11">
        <f t="shared" si="9"/>
        <v>3.9</v>
      </c>
      <c r="N27" s="12">
        <f t="shared" si="17"/>
        <v>0.78</v>
      </c>
      <c r="O27" s="11">
        <f t="shared" si="10"/>
        <v>3.6</v>
      </c>
      <c r="P27" s="12">
        <f t="shared" si="18"/>
        <v>0.72000000000000008</v>
      </c>
      <c r="Q27" s="13">
        <f t="shared" si="11"/>
        <v>3.8</v>
      </c>
      <c r="R27" s="12">
        <f t="shared" si="19"/>
        <v>0.38</v>
      </c>
      <c r="S27" s="13">
        <f t="shared" si="12"/>
        <v>5</v>
      </c>
      <c r="T27" s="12">
        <f t="shared" si="20"/>
        <v>0.5</v>
      </c>
      <c r="U27" s="11">
        <f t="shared" si="13"/>
        <v>3</v>
      </c>
      <c r="V27" s="12">
        <f t="shared" si="21"/>
        <v>0.30000000000000004</v>
      </c>
      <c r="W27" s="12">
        <f t="shared" si="14"/>
        <v>3.25</v>
      </c>
      <c r="X27" s="21" t="str">
        <f t="shared" si="22"/>
        <v>proximo nivel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3">
        <f t="shared" si="7"/>
        <v>5</v>
      </c>
      <c r="J28" s="13">
        <f t="shared" si="8"/>
        <v>4.8</v>
      </c>
      <c r="K28" s="13">
        <f t="shared" si="15"/>
        <v>4.3624999999999998</v>
      </c>
      <c r="L28" s="13">
        <f t="shared" si="16"/>
        <v>1.3087499999999999</v>
      </c>
      <c r="M28" s="11">
        <f t="shared" si="9"/>
        <v>0</v>
      </c>
      <c r="N28" s="12">
        <f t="shared" si="17"/>
        <v>0</v>
      </c>
      <c r="O28" s="11">
        <f t="shared" si="10"/>
        <v>3.1</v>
      </c>
      <c r="P28" s="12">
        <f t="shared" si="18"/>
        <v>0.62000000000000011</v>
      </c>
      <c r="Q28" s="13">
        <f t="shared" si="11"/>
        <v>4</v>
      </c>
      <c r="R28" s="12">
        <f t="shared" si="19"/>
        <v>0.4</v>
      </c>
      <c r="S28" s="13">
        <f t="shared" si="12"/>
        <v>4.3</v>
      </c>
      <c r="T28" s="12">
        <f t="shared" si="20"/>
        <v>0.43</v>
      </c>
      <c r="U28" s="11">
        <f t="shared" si="13"/>
        <v>4</v>
      </c>
      <c r="V28" s="12">
        <f t="shared" si="21"/>
        <v>0.4</v>
      </c>
      <c r="W28" s="12">
        <f t="shared" si="14"/>
        <v>3.1587499999999999</v>
      </c>
      <c r="X28" s="21" t="str">
        <f t="shared" si="22"/>
        <v>proximo nivel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3">
        <f t="shared" si="7"/>
        <v>3.5</v>
      </c>
      <c r="J29" s="13">
        <f t="shared" si="8"/>
        <v>4.5</v>
      </c>
      <c r="K29" s="13">
        <f t="shared" si="15"/>
        <v>4.1124999999999998</v>
      </c>
      <c r="L29" s="13">
        <f t="shared" si="16"/>
        <v>1.2337499999999999</v>
      </c>
      <c r="M29" s="11">
        <f t="shared" si="9"/>
        <v>4.8</v>
      </c>
      <c r="N29" s="12">
        <f t="shared" si="17"/>
        <v>0.96</v>
      </c>
      <c r="O29" s="11">
        <f t="shared" si="10"/>
        <v>3.7</v>
      </c>
      <c r="P29" s="12">
        <f t="shared" si="18"/>
        <v>0.7400000000000001</v>
      </c>
      <c r="Q29" s="13">
        <f t="shared" si="11"/>
        <v>3.9</v>
      </c>
      <c r="R29" s="12">
        <f t="shared" si="19"/>
        <v>0.39</v>
      </c>
      <c r="S29" s="13">
        <f t="shared" si="12"/>
        <v>3.5</v>
      </c>
      <c r="T29" s="12">
        <f t="shared" si="20"/>
        <v>0.35000000000000003</v>
      </c>
      <c r="U29" s="11">
        <f t="shared" si="13"/>
        <v>3.5</v>
      </c>
      <c r="V29" s="12">
        <f t="shared" si="21"/>
        <v>0.35000000000000003</v>
      </c>
      <c r="W29" s="12">
        <f t="shared" si="14"/>
        <v>3.0637500000000002</v>
      </c>
      <c r="X29" s="21" t="str">
        <f t="shared" si="22"/>
        <v>proximo nivel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3">
        <f t="shared" si="7"/>
        <v>2.2999999999999998</v>
      </c>
      <c r="J30" s="13">
        <f t="shared" si="8"/>
        <v>5</v>
      </c>
      <c r="K30" s="13">
        <f t="shared" si="15"/>
        <v>4.375</v>
      </c>
      <c r="L30" s="13">
        <f t="shared" si="16"/>
        <v>1.3125</v>
      </c>
      <c r="M30" s="11">
        <f t="shared" si="9"/>
        <v>3.7</v>
      </c>
      <c r="N30" s="12">
        <f t="shared" si="17"/>
        <v>0.7400000000000001</v>
      </c>
      <c r="O30" s="11">
        <f t="shared" si="10"/>
        <v>4.5</v>
      </c>
      <c r="P30" s="12">
        <f t="shared" si="18"/>
        <v>0.9</v>
      </c>
      <c r="Q30" s="13">
        <f t="shared" si="11"/>
        <v>4.5</v>
      </c>
      <c r="R30" s="12">
        <f t="shared" si="19"/>
        <v>0.45</v>
      </c>
      <c r="S30" s="13">
        <f t="shared" si="12"/>
        <v>4.0999999999999996</v>
      </c>
      <c r="T30" s="12">
        <f t="shared" si="20"/>
        <v>0.41</v>
      </c>
      <c r="U30" s="11">
        <f t="shared" si="13"/>
        <v>4.5</v>
      </c>
      <c r="V30" s="12">
        <f t="shared" si="21"/>
        <v>0.45</v>
      </c>
      <c r="W30" s="12">
        <f t="shared" si="14"/>
        <v>3.5225000000000004</v>
      </c>
      <c r="X30" s="21" t="str">
        <f t="shared" si="22"/>
        <v>proximo nivel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3">
        <f t="shared" si="7"/>
        <v>2.9</v>
      </c>
      <c r="J31" s="13">
        <f t="shared" si="8"/>
        <v>1</v>
      </c>
      <c r="K31" s="13">
        <f t="shared" si="15"/>
        <v>3.8124999999999996</v>
      </c>
      <c r="L31" s="13">
        <f t="shared" si="16"/>
        <v>1.1437499999999998</v>
      </c>
      <c r="M31" s="11">
        <f t="shared" si="9"/>
        <v>3.8</v>
      </c>
      <c r="N31" s="12">
        <f t="shared" si="17"/>
        <v>0.76</v>
      </c>
      <c r="O31" s="11">
        <f t="shared" si="10"/>
        <v>5</v>
      </c>
      <c r="P31" s="12">
        <f t="shared" si="18"/>
        <v>1</v>
      </c>
      <c r="Q31" s="13">
        <f t="shared" si="11"/>
        <v>5</v>
      </c>
      <c r="R31" s="12">
        <f t="shared" si="19"/>
        <v>0.5</v>
      </c>
      <c r="S31" s="13">
        <f t="shared" si="12"/>
        <v>3.8</v>
      </c>
      <c r="T31" s="12">
        <f t="shared" si="20"/>
        <v>0.38</v>
      </c>
      <c r="U31" s="11">
        <f t="shared" si="13"/>
        <v>4.5</v>
      </c>
      <c r="V31" s="12">
        <f t="shared" si="21"/>
        <v>0.45</v>
      </c>
      <c r="W31" s="12">
        <f t="shared" si="14"/>
        <v>3.4737499999999999</v>
      </c>
      <c r="X31" s="21" t="str">
        <f t="shared" si="22"/>
        <v>proximo nivel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3">
        <f t="shared" si="7"/>
        <v>4.5999999999999996</v>
      </c>
      <c r="J32" s="13">
        <f t="shared" si="8"/>
        <v>4.5</v>
      </c>
      <c r="K32" s="13">
        <f t="shared" si="15"/>
        <v>4.625</v>
      </c>
      <c r="L32" s="13">
        <f t="shared" si="16"/>
        <v>1.3875</v>
      </c>
      <c r="M32" s="11">
        <f t="shared" si="9"/>
        <v>3.5</v>
      </c>
      <c r="N32" s="12">
        <f t="shared" si="17"/>
        <v>0.70000000000000007</v>
      </c>
      <c r="O32" s="11">
        <f t="shared" si="10"/>
        <v>5</v>
      </c>
      <c r="P32" s="12">
        <f t="shared" si="18"/>
        <v>1</v>
      </c>
      <c r="Q32" s="13">
        <f t="shared" si="11"/>
        <v>4</v>
      </c>
      <c r="R32" s="12">
        <f t="shared" si="19"/>
        <v>0.4</v>
      </c>
      <c r="S32" s="13">
        <f t="shared" si="12"/>
        <v>4</v>
      </c>
      <c r="T32" s="12">
        <f t="shared" si="20"/>
        <v>0.4</v>
      </c>
      <c r="U32" s="11">
        <f t="shared" si="13"/>
        <v>4.5</v>
      </c>
      <c r="V32" s="12">
        <f t="shared" si="21"/>
        <v>0.45</v>
      </c>
      <c r="W32" s="12">
        <f t="shared" si="14"/>
        <v>3.6375000000000002</v>
      </c>
      <c r="X32" s="21" t="str">
        <f t="shared" si="22"/>
        <v>proximo nivel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3">
        <f t="shared" si="7"/>
        <v>4.5</v>
      </c>
      <c r="J33" s="13">
        <f t="shared" si="8"/>
        <v>4.5999999999999996</v>
      </c>
      <c r="K33" s="13">
        <f t="shared" si="15"/>
        <v>4.2125000000000004</v>
      </c>
      <c r="L33" s="13">
        <f t="shared" si="16"/>
        <v>1.2637500000000002</v>
      </c>
      <c r="M33" s="11">
        <f t="shared" si="9"/>
        <v>4</v>
      </c>
      <c r="N33" s="12">
        <f t="shared" si="17"/>
        <v>0.8</v>
      </c>
      <c r="O33" s="11">
        <f t="shared" si="10"/>
        <v>5</v>
      </c>
      <c r="P33" s="12">
        <f t="shared" si="18"/>
        <v>1</v>
      </c>
      <c r="Q33" s="13">
        <f t="shared" si="11"/>
        <v>4</v>
      </c>
      <c r="R33" s="12">
        <f t="shared" si="19"/>
        <v>0.4</v>
      </c>
      <c r="S33" s="13">
        <f t="shared" si="12"/>
        <v>3.9</v>
      </c>
      <c r="T33" s="12">
        <f t="shared" si="20"/>
        <v>0.39</v>
      </c>
      <c r="U33" s="11">
        <f t="shared" si="13"/>
        <v>3.5</v>
      </c>
      <c r="V33" s="12">
        <f t="shared" si="21"/>
        <v>0.35000000000000003</v>
      </c>
      <c r="W33" s="12">
        <f t="shared" si="14"/>
        <v>3.4037500000000001</v>
      </c>
      <c r="X33" s="21" t="str">
        <f t="shared" si="22"/>
        <v>proximo nivel</v>
      </c>
    </row>
    <row r="34" spans="1:24" ht="17.25" thickTop="1" thickBot="1" x14ac:dyDescent="0.3">
      <c r="A34" s="3">
        <v>21</v>
      </c>
      <c r="B34" s="3" t="str">
        <f t="shared" si="0"/>
        <v>no existe</v>
      </c>
      <c r="S34" s="4"/>
    </row>
    <row r="35" spans="1:24" ht="17.25" thickTop="1" thickBot="1" x14ac:dyDescent="0.3">
      <c r="A35" s="3">
        <v>22</v>
      </c>
      <c r="B35" s="3" t="str">
        <f t="shared" si="0"/>
        <v>no existe</v>
      </c>
      <c r="W35" s="17" t="s">
        <v>35</v>
      </c>
      <c r="X35" s="15">
        <f>MAX(W14:W33)</f>
        <v>3.7425000000000002</v>
      </c>
    </row>
    <row r="36" spans="1:24" ht="17.25" thickTop="1" thickBot="1" x14ac:dyDescent="0.3">
      <c r="A36" s="3">
        <v>23</v>
      </c>
      <c r="B36" s="3" t="str">
        <f t="shared" si="0"/>
        <v>no existe</v>
      </c>
      <c r="W36" s="17" t="s">
        <v>36</v>
      </c>
      <c r="X36" s="15">
        <f>MIN(W14:W33)</f>
        <v>1.9124999999999999</v>
      </c>
    </row>
    <row r="37" spans="1:24" ht="17.25" thickTop="1" thickBot="1" x14ac:dyDescent="0.3">
      <c r="A37" s="3">
        <v>24</v>
      </c>
      <c r="B37" s="3" t="str">
        <f t="shared" si="0"/>
        <v>no existe</v>
      </c>
      <c r="W37" s="17" t="s">
        <v>37</v>
      </c>
      <c r="X37" s="15">
        <f>AVERAGE(W14:W33)</f>
        <v>3.1603750000000006</v>
      </c>
    </row>
    <row r="38" spans="1:24" ht="17.25" thickTop="1" thickBot="1" x14ac:dyDescent="0.3">
      <c r="A38" s="3">
        <v>25</v>
      </c>
      <c r="B38" s="3" t="str">
        <f t="shared" si="0"/>
        <v>no existe</v>
      </c>
      <c r="T38" s="16"/>
    </row>
    <row r="39" spans="1:24" ht="16.5" thickTop="1" x14ac:dyDescent="0.25"/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7" sqref="D7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D6" s="35">
        <v>1</v>
      </c>
      <c r="E6" s="22"/>
    </row>
    <row r="7" spans="2:5" x14ac:dyDescent="0.25">
      <c r="B7" s="22"/>
      <c r="C7" t="s">
        <v>39</v>
      </c>
      <c r="D7" t="str">
        <f>VLOOKUP(D6,datosestudiantes,2,FALSE)</f>
        <v>ALEJANDRO SEPULVEDA</v>
      </c>
      <c r="E7" s="22"/>
    </row>
    <row r="8" spans="2:5" x14ac:dyDescent="0.25">
      <c r="B8" s="22"/>
      <c r="C8" t="s">
        <v>40</v>
      </c>
      <c r="D8" s="36">
        <f>VLOOKUP(D6,planillanotas,11,FALSE)</f>
        <v>3.7249999999999996</v>
      </c>
      <c r="E8" s="22"/>
    </row>
    <row r="9" spans="2:5" x14ac:dyDescent="0.25">
      <c r="B9" s="22"/>
      <c r="C9" t="s">
        <v>41</v>
      </c>
      <c r="D9" s="35">
        <f>VLOOKUP(D6,datosestudiantes,11,FALSE)</f>
        <v>3.8</v>
      </c>
      <c r="E9" s="22"/>
    </row>
    <row r="10" spans="2:5" x14ac:dyDescent="0.25">
      <c r="B10" s="22"/>
      <c r="C10" t="s">
        <v>46</v>
      </c>
      <c r="D10" s="35">
        <f>VLOOKUP(D6,datosestudiantes,12,FALSE)</f>
        <v>4.3</v>
      </c>
      <c r="E10" s="22"/>
    </row>
    <row r="11" spans="2:5" x14ac:dyDescent="0.25">
      <c r="B11" s="22"/>
      <c r="C11" t="s">
        <v>42</v>
      </c>
      <c r="D11" s="35">
        <f>VLOOKUP(D6,datosestudiantes,13,FALSE)</f>
        <v>3.4</v>
      </c>
      <c r="E11" s="22"/>
    </row>
    <row r="12" spans="2:5" x14ac:dyDescent="0.25">
      <c r="B12" s="22"/>
      <c r="C12" t="s">
        <v>43</v>
      </c>
      <c r="D12" s="35">
        <f>VLOOKUP(D6,datosestudiantes,15,FALSE)</f>
        <v>3.5</v>
      </c>
      <c r="E12" s="22"/>
    </row>
    <row r="13" spans="2:5" x14ac:dyDescent="0.25">
      <c r="B13" s="22"/>
      <c r="C13" t="s">
        <v>44</v>
      </c>
      <c r="D13" s="36">
        <f>VLOOKUP(D6,planillanotas,23,FALSE)</f>
        <v>2.9575</v>
      </c>
      <c r="E13" s="22"/>
    </row>
    <row r="14" spans="2:5" x14ac:dyDescent="0.25">
      <c r="B14" s="22"/>
      <c r="D14" t="s">
        <v>47</v>
      </c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planillanotas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casa</cp:lastModifiedBy>
  <cp:lastPrinted>2012-10-29T02:26:38Z</cp:lastPrinted>
  <dcterms:created xsi:type="dcterms:W3CDTF">2012-10-28T21:45:19Z</dcterms:created>
  <dcterms:modified xsi:type="dcterms:W3CDTF">2013-11-14T01:07:43Z</dcterms:modified>
</cp:coreProperties>
</file>